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defaultThemeVersion="166925"/>
  <mc:AlternateContent xmlns:mc="http://schemas.openxmlformats.org/markup-compatibility/2006">
    <mc:Choice Requires="x15">
      <x15ac:absPath xmlns:x15ac="http://schemas.microsoft.com/office/spreadsheetml/2010/11/ac" url="https://familysolutioninc-my.sharepoint.com/personal/jvovillia_family-solutions_net/Documents/Admin Stuff/Tx Plan Training/"/>
    </mc:Choice>
  </mc:AlternateContent>
  <xr:revisionPtr revIDLastSave="0" documentId="8_{F4D3CE2D-BD75-4114-92D5-B9CC9121DD33}" xr6:coauthVersionLast="47" xr6:coauthVersionMax="47" xr10:uidLastSave="{00000000-0000-0000-0000-000000000000}"/>
  <bookViews>
    <workbookView xWindow="-108" yWindow="-108" windowWidth="23256" windowHeight="12576" firstSheet="1" activeTab="1" xr2:uid="{4F813661-E1DE-4D1E-968C-5CD25D986B8E}"/>
  </bookViews>
  <sheets>
    <sheet name="Sheet1" sheetId="1" r:id="rId1"/>
    <sheet name="Dx"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6" i="1"/>
  <c r="G4" i="2"/>
  <c r="D4" i="2"/>
  <c r="E7" i="1"/>
  <c r="C6" i="1"/>
  <c r="C11" i="2"/>
  <c r="C3" i="1"/>
  <c r="D3" i="1"/>
  <c r="E12" i="1"/>
  <c r="D3" i="2"/>
  <c r="H11" i="2"/>
  <c r="G11" i="2"/>
  <c r="F11" i="2"/>
  <c r="E11" i="2"/>
  <c r="D11" i="2"/>
  <c r="D6" i="2"/>
  <c r="D5" i="2"/>
  <c r="F3" i="2"/>
  <c r="E11" i="1"/>
  <c r="H10" i="2"/>
  <c r="G10" i="2"/>
  <c r="F10" i="2"/>
  <c r="D10" i="2"/>
  <c r="E10" i="2"/>
  <c r="C10" i="2"/>
  <c r="F9" i="2"/>
  <c r="F8" i="2"/>
  <c r="F7" i="2"/>
  <c r="F6" i="2"/>
  <c r="F5" i="2"/>
  <c r="F4" i="2"/>
  <c r="E10" i="1"/>
  <c r="E8" i="1"/>
  <c r="C7" i="2"/>
  <c r="H9" i="2"/>
  <c r="H8" i="2"/>
  <c r="H7" i="2"/>
  <c r="H6" i="2"/>
  <c r="H5" i="2"/>
  <c r="H4" i="2"/>
  <c r="G9" i="2"/>
  <c r="G8" i="2"/>
  <c r="G5" i="2"/>
  <c r="E9" i="2"/>
  <c r="E8" i="2"/>
  <c r="E7" i="2"/>
  <c r="E6" i="2"/>
  <c r="E5" i="2"/>
  <c r="E4" i="2"/>
  <c r="D9" i="2"/>
  <c r="F3" i="1" s="1"/>
  <c r="D8" i="2"/>
  <c r="D7" i="2"/>
  <c r="G6" i="2"/>
  <c r="H3" i="2"/>
  <c r="E3" i="2"/>
  <c r="C9" i="2"/>
  <c r="C8" i="2"/>
  <c r="C6" i="2"/>
  <c r="C5" i="2"/>
  <c r="C4" i="2"/>
  <c r="C3" i="2"/>
  <c r="G3" i="1" l="1"/>
  <c r="I3" i="1"/>
  <c r="E3" i="1"/>
  <c r="H3" i="1"/>
  <c r="J3" i="1"/>
</calcChain>
</file>

<file path=xl/sharedStrings.xml><?xml version="1.0" encoding="utf-8"?>
<sst xmlns="http://schemas.openxmlformats.org/spreadsheetml/2006/main" count="42" uniqueCount="35">
  <si>
    <t>Inputs, Problems and Goals</t>
  </si>
  <si>
    <t>Objectives</t>
  </si>
  <si>
    <t>Client First Name</t>
  </si>
  <si>
    <t>Diagnosis</t>
  </si>
  <si>
    <t>Problem</t>
  </si>
  <si>
    <t>Goal</t>
  </si>
  <si>
    <t>Integrative Care</t>
  </si>
  <si>
    <t>Essential Elements (EBT)</t>
  </si>
  <si>
    <t>Skill Development</t>
  </si>
  <si>
    <t>Medication Management</t>
  </si>
  <si>
    <t>EMDR</t>
  </si>
  <si>
    <t>Parent Education</t>
  </si>
  <si>
    <t>Rylirae</t>
  </si>
  <si>
    <t>ADHD</t>
  </si>
  <si>
    <t>Discharge Planning</t>
  </si>
  <si>
    <t>Interventions</t>
  </si>
  <si>
    <t>Dx</t>
  </si>
  <si>
    <t>Essential Elements (EBP)</t>
  </si>
  <si>
    <r>
      <t xml:space="preserve"> struggles with </t>
    </r>
    <r>
      <rPr>
        <b/>
        <sz val="11"/>
        <color theme="1"/>
        <rFont val="Calibri"/>
        <family val="2"/>
        <scheme val="minor"/>
      </rPr>
      <t xml:space="preserve">Inattention: </t>
    </r>
    <r>
      <rPr>
        <sz val="11"/>
        <color theme="1"/>
        <rFont val="Calibri"/>
        <family val="2"/>
        <scheme val="minor"/>
      </rPr>
      <t xml:space="preserve">trouble holding attention on tasks or play activities, often does not seem to listen when spoken to directly, is often easily distracted or forgetful in daily activities AND/OR </t>
    </r>
    <r>
      <rPr>
        <b/>
        <sz val="11"/>
        <color theme="1"/>
        <rFont val="Calibri"/>
        <family val="2"/>
        <scheme val="minor"/>
      </rPr>
      <t xml:space="preserve">hyperactivity/impulsivity: </t>
    </r>
    <r>
      <rPr>
        <sz val="11"/>
        <color theme="1"/>
        <rFont val="Calibri"/>
        <family val="2"/>
        <scheme val="minor"/>
      </rPr>
      <t xml:space="preserve">fidgets or taps with hands or feet, often leaves seat in situations when remaining seated is expected, often talks excessively, often has trouble waiting their turn, often interrupts or intrudes on others. </t>
    </r>
  </si>
  <si>
    <t>Depression</t>
  </si>
  <si>
    <t xml:space="preserve"> struggles with low mood most days, markedly diminished interest in activities, loss of energy, feelings of worthlessness and/or suicidal ideation.</t>
  </si>
  <si>
    <t>Anxiety</t>
  </si>
  <si>
    <t xml:space="preserve"> struggles with symptoms of anxiety including excessive worry that is challenging to control, edginess or restlessness, tiring easily, irritability, difficulty sleeping and impaired concentration.</t>
  </si>
  <si>
    <t>PTSD</t>
  </si>
  <si>
    <t xml:space="preserve"> struggles with symptoms of PTSD including direct or indirect exposure to a life threatening event, upsetting memories, nightmares, flashbacks or emotional/physical reactivity from traumatic reminders, feeling isolated, sleep challenges, negative affect and avoidance of trauma-related stimuli. </t>
  </si>
  <si>
    <t>ODD</t>
  </si>
  <si>
    <t xml:space="preserve"> struggles with symptoms of opposition including a pattern of angry/irritable mood, argumentative and defiant behavior towards authority figures or adults, often blaming others or dilberately annoying others.</t>
  </si>
  <si>
    <t>Mood</t>
  </si>
  <si>
    <t>struggles with low or inconsistent mood most days, markedly diminished interest in activities, loss of energy or bouts of exceptionally high energy, feelings of worthlessness and/or suicidal ideation.</t>
  </si>
  <si>
    <t>Depression/Anxiety</t>
  </si>
  <si>
    <t xml:space="preserve"> struggles with low mood most days, markedly diminished interest in activities, loss of energy, feelings of worthlessness and/or suicidal ideation in addition to symptoms of anxiety including excessive worry that's difficult to control.</t>
  </si>
  <si>
    <t>DMDD</t>
  </si>
  <si>
    <t xml:space="preserve"> struggles with symptoms of disruptive mood including severe and recurrent temper outbursts that are inconsistent with developmental level.</t>
  </si>
  <si>
    <t>OCD</t>
  </si>
  <si>
    <t xml:space="preserve"> struggles with symptoms of obsessive-compulsive and related disorders including recurrent and persistent thoughts, urges or images that are intrusive, unwanted and cause marked anxiety, attempts to ignore or suppress such thoughts by performing some thought or action.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</si>
</sst>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8"/>
      <color rgb="FF333333"/>
      <name val="Consolas"/>
      <family val="3"/>
    </font>
    <font>
      <sz val="11"/>
      <color theme="1"/>
      <name val="Times New Roman"/>
      <family val="1"/>
    </font>
    <font>
      <sz val="8"/>
      <name val="Calibri"/>
      <family val="2"/>
      <scheme val="minor"/>
    </font>
    <font>
      <b/>
      <sz val="11"/>
      <color theme="1"/>
      <name val="Calibri"/>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style="thin">
        <color auto="1"/>
      </left>
      <right style="thick">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auto="1"/>
      </left>
      <right/>
      <top style="thin">
        <color auto="1"/>
      </top>
      <bottom style="thin">
        <color auto="1"/>
      </bottom>
      <diagonal/>
    </border>
    <border>
      <left style="medium">
        <color rgb="FFCCCCCC"/>
      </left>
      <right style="medium">
        <color rgb="FFCCCCCC"/>
      </right>
      <top/>
      <bottom style="medium">
        <color rgb="FFCCCCCC"/>
      </bottom>
      <diagonal/>
    </border>
  </borders>
  <cellStyleXfs count="1">
    <xf numFmtId="0" fontId="0" fillId="0" borderId="0"/>
  </cellStyleXfs>
  <cellXfs count="34">
    <xf numFmtId="0" fontId="0" fillId="0" borderId="0" xfId="0"/>
    <xf numFmtId="0" fontId="0" fillId="0" borderId="1" xfId="0" applyBorder="1" applyAlignment="1">
      <alignment wrapText="1"/>
    </xf>
    <xf numFmtId="0" fontId="0" fillId="2" borderId="1" xfId="0" applyFill="1" applyBorder="1" applyAlignment="1">
      <alignment wrapText="1"/>
    </xf>
    <xf numFmtId="0" fontId="1" fillId="0" borderId="2" xfId="0" applyFont="1" applyBorder="1" applyAlignment="1">
      <alignment vertical="center" wrapText="1"/>
    </xf>
    <xf numFmtId="0" fontId="0" fillId="0" borderId="3" xfId="0" applyBorder="1" applyAlignment="1">
      <alignment wrapText="1"/>
    </xf>
    <xf numFmtId="0" fontId="0" fillId="3" borderId="3" xfId="0" applyFill="1" applyBorder="1" applyAlignment="1">
      <alignment wrapText="1"/>
    </xf>
    <xf numFmtId="0" fontId="2" fillId="4" borderId="4" xfId="0" applyFont="1" applyFill="1" applyBorder="1" applyAlignment="1">
      <alignment wrapText="1"/>
    </xf>
    <xf numFmtId="0" fontId="0" fillId="4" borderId="1" xfId="0" applyFill="1" applyBorder="1" applyAlignment="1">
      <alignment wrapText="1"/>
    </xf>
    <xf numFmtId="0" fontId="0" fillId="3" borderId="1" xfId="0" applyFill="1" applyBorder="1" applyAlignment="1">
      <alignment wrapText="1"/>
    </xf>
    <xf numFmtId="0" fontId="0" fillId="4" borderId="4" xfId="0" applyFill="1" applyBorder="1" applyAlignment="1">
      <alignment wrapText="1"/>
    </xf>
    <xf numFmtId="0" fontId="0" fillId="0" borderId="4" xfId="0" applyBorder="1" applyAlignment="1">
      <alignment wrapText="1"/>
    </xf>
    <xf numFmtId="0" fontId="0" fillId="2" borderId="4" xfId="0" applyFill="1" applyBorder="1" applyAlignment="1">
      <alignment wrapText="1"/>
    </xf>
    <xf numFmtId="0" fontId="0" fillId="6" borderId="1" xfId="0" applyFill="1" applyBorder="1" applyAlignment="1">
      <alignment wrapText="1"/>
    </xf>
    <xf numFmtId="0" fontId="0" fillId="6" borderId="3" xfId="0" applyFill="1" applyBorder="1" applyAlignment="1">
      <alignment wrapText="1"/>
    </xf>
    <xf numFmtId="0" fontId="0" fillId="8" borderId="1" xfId="0" applyFill="1" applyBorder="1" applyAlignment="1">
      <alignment wrapText="1"/>
    </xf>
    <xf numFmtId="0" fontId="1" fillId="0" borderId="8" xfId="0" applyFont="1" applyBorder="1" applyAlignment="1">
      <alignment vertical="center" wrapText="1"/>
    </xf>
    <xf numFmtId="0" fontId="0" fillId="8" borderId="4" xfId="0" applyFill="1" applyBorder="1" applyAlignment="1">
      <alignment wrapText="1"/>
    </xf>
    <xf numFmtId="0" fontId="0" fillId="0" borderId="7" xfId="0" applyBorder="1" applyAlignment="1">
      <alignment horizontal="center" wrapText="1"/>
    </xf>
    <xf numFmtId="0" fontId="0" fillId="0" borderId="6" xfId="0" applyBorder="1" applyAlignment="1">
      <alignment horizontal="center" wrapText="1"/>
    </xf>
    <xf numFmtId="0" fontId="0" fillId="0" borderId="4" xfId="0" applyBorder="1" applyAlignment="1">
      <alignment horizontal="center" wrapText="1"/>
    </xf>
    <xf numFmtId="0" fontId="0" fillId="2" borderId="7" xfId="0" applyFill="1" applyBorder="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xf numFmtId="0" fontId="0" fillId="8" borderId="7" xfId="0" applyFill="1" applyBorder="1" applyAlignment="1">
      <alignment horizontal="center" wrapText="1"/>
    </xf>
    <xf numFmtId="0" fontId="0" fillId="8" borderId="6" xfId="0" applyFill="1" applyBorder="1" applyAlignment="1">
      <alignment horizontal="center" wrapText="1"/>
    </xf>
    <xf numFmtId="0" fontId="0" fillId="8" borderId="4" xfId="0" applyFill="1" applyBorder="1" applyAlignment="1">
      <alignment horizontal="center" wrapText="1"/>
    </xf>
    <xf numFmtId="0" fontId="0" fillId="5" borderId="1" xfId="0" applyFill="1" applyBorder="1" applyAlignment="1">
      <alignment horizontal="center" wrapText="1"/>
    </xf>
    <xf numFmtId="0" fontId="0" fillId="5" borderId="5" xfId="0" applyFill="1" applyBorder="1" applyAlignment="1">
      <alignment horizontal="center" wrapText="1"/>
    </xf>
    <xf numFmtId="0" fontId="0" fillId="5" borderId="6" xfId="0" applyFill="1" applyBorder="1" applyAlignment="1">
      <alignment horizontal="center" wrapText="1"/>
    </xf>
    <xf numFmtId="0" fontId="0" fillId="5" borderId="4" xfId="0" applyFill="1" applyBorder="1" applyAlignment="1">
      <alignment horizontal="center" wrapText="1"/>
    </xf>
    <xf numFmtId="0" fontId="0" fillId="7" borderId="7" xfId="0" applyFill="1" applyBorder="1" applyAlignment="1">
      <alignment horizontal="center" wrapText="1"/>
    </xf>
    <xf numFmtId="0" fontId="0" fillId="7" borderId="6" xfId="0" applyFill="1" applyBorder="1" applyAlignment="1">
      <alignment horizontal="center" wrapText="1"/>
    </xf>
    <xf numFmtId="0" fontId="0" fillId="7" borderId="4" xfId="0" applyFill="1" applyBorder="1" applyAlignment="1">
      <alignment horizontal="center" wrapText="1"/>
    </xf>
    <xf numFmtId="0" fontId="0" fillId="4" borderId="1" xfId="0"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4CAD1-47B4-4D66-8283-0A347B910B55}">
  <dimension ref="A1:J13"/>
  <sheetViews>
    <sheetView topLeftCell="A2" zoomScale="110" zoomScaleNormal="110" workbookViewId="0">
      <selection activeCell="B3" sqref="B3"/>
    </sheetView>
  </sheetViews>
  <sheetFormatPr defaultColWidth="8.85546875" defaultRowHeight="14.45"/>
  <cols>
    <col min="1" max="1" width="9.85546875" style="1" customWidth="1"/>
    <col min="2" max="2" width="22.7109375" style="1" customWidth="1"/>
    <col min="3" max="3" width="29.5703125" style="1" customWidth="1"/>
    <col min="4" max="4" width="22.7109375" style="4" customWidth="1"/>
    <col min="5" max="5" width="22.28515625" style="10" customWidth="1"/>
    <col min="6" max="10" width="22.28515625" style="1" customWidth="1"/>
    <col min="11" max="16384" width="8.85546875" style="1"/>
  </cols>
  <sheetData>
    <row r="1" spans="1:10" s="2" customFormat="1" ht="19.149999999999999" customHeight="1">
      <c r="A1" s="27" t="s">
        <v>0</v>
      </c>
      <c r="B1" s="28"/>
      <c r="C1" s="28"/>
      <c r="D1" s="29"/>
      <c r="E1" s="26" t="s">
        <v>1</v>
      </c>
      <c r="F1" s="26"/>
      <c r="G1" s="26"/>
      <c r="H1" s="26"/>
      <c r="I1" s="26"/>
      <c r="J1" s="26"/>
    </row>
    <row r="2" spans="1:10" ht="44.45" customHeight="1">
      <c r="A2" s="12" t="s">
        <v>2</v>
      </c>
      <c r="B2" s="12" t="s">
        <v>3</v>
      </c>
      <c r="C2" s="12" t="s">
        <v>4</v>
      </c>
      <c r="D2" s="13" t="s">
        <v>5</v>
      </c>
      <c r="E2" s="11" t="s">
        <v>6</v>
      </c>
      <c r="F2" s="2" t="s">
        <v>7</v>
      </c>
      <c r="G2" s="2" t="s">
        <v>8</v>
      </c>
      <c r="H2" s="2" t="s">
        <v>9</v>
      </c>
      <c r="I2" s="2" t="s">
        <v>10</v>
      </c>
      <c r="J2" s="2" t="s">
        <v>11</v>
      </c>
    </row>
    <row r="3" spans="1:10" ht="309.60000000000002" customHeight="1">
      <c r="A3" s="1" t="s">
        <v>12</v>
      </c>
      <c r="B3" s="1" t="s">
        <v>13</v>
      </c>
      <c r="C3" s="15" t="str">
        <f>A3 &amp; VLOOKUP(B3,Dx!A3:B11,2,)</f>
        <v xml:space="preserve">Rylirae struggles with Inattention: trouble holding attention on tasks or play activities, often does not seem to listen when spoken to directly, is often easily distracted or forgetful in daily activities AND/OR hyperactivity/impulsivity: fidgets or taps with hands or feet, often leaves seat in situations when remaining seated is expected, often talks excessively, often has trouble waiting their turn, often interrupts or intrudes on others. </v>
      </c>
      <c r="D3" s="4" t="str">
        <f>CONCATENATE(A3,"'s ",B3, " symptoms will reduce in frequency and intensity to manageable levels, improving functioning at school, in the community and at home.")</f>
        <v>Rylirae's ADHD symptoms will reduce in frequency and intensity to manageable levels, improving functioning at school, in the community and at home.</v>
      </c>
      <c r="E3" s="16" t="str">
        <f>VLOOKUP(B3,Dx!A3:H11,3,)</f>
        <v>All adults and supports in Rylirae’s life will be in contact at least 1x/month for the next 6 months in order to coordinate care across all life domains.</v>
      </c>
      <c r="F3" s="1" t="str">
        <f>VLOOKUP(B3,Dx!A3:H11,4,)</f>
        <v>Rylirae will engage in practicing at least 3 executive function activities and report back. Caregivers will engage in discussions on medication management for symptoms related to attention.</v>
      </c>
      <c r="G3" s="1" t="str">
        <f>VLOOKUP(B3,Dx!A3:H11,5,)</f>
        <v>Rylirae will implement and practice new coping skills in 3 out of every 5 instances [or 75% of the time] so that they're able to manage ADHD as reported by Rylirae, caregivers, school staff and providers, within the next 6 months.</v>
      </c>
      <c r="H3" s="1" t="str">
        <f>VLOOKUP(B3,Dx!A3:H11,6,)</f>
        <v>Rylirae will engage in medication management services at least 1x/month (or as needed) in order to mitigate symptoms of ADHD for the next 6 months.</v>
      </c>
      <c r="I3" s="1">
        <f>VLOOKUP(B3,Dx!A3:H11,7,)</f>
        <v>0</v>
      </c>
      <c r="J3" s="1" t="str">
        <f>VLOOKUP(B3,Dx!A3:H11,8,)</f>
        <v>Supportive adults will increase understanding of Rylirae's ADHD, its causes, and treatment strategies by 50% over the next 6 months.</v>
      </c>
    </row>
    <row r="5" spans="1:10" ht="15" thickBot="1">
      <c r="C5" s="14" t="s">
        <v>14</v>
      </c>
      <c r="E5" s="30" t="s">
        <v>15</v>
      </c>
      <c r="F5" s="31"/>
      <c r="G5" s="31"/>
      <c r="H5" s="31"/>
      <c r="I5" s="31"/>
      <c r="J5" s="32"/>
    </row>
    <row r="6" spans="1:10" ht="63" customHeight="1" thickBot="1">
      <c r="C6" s="3" t="str">
        <f>A3 &amp; " will discharge from services once treatment goals are met and/or client/family feel as though " &amp; A3 &amp; " has adequate coping skills to manage symptoms and life transitions."</f>
        <v>Rylirae will discharge from services once treatment goals are met and/or client/family feel as though Rylirae has adequate coping skills to manage symptoms and life transitions.</v>
      </c>
      <c r="E6" s="23" t="str">
        <f>"CFT: Therapist will facilitate and/or attend meetings with outside providers in order to coordinate care for " &amp; A3 &amp; "."</f>
        <v>CFT: Therapist will facilitate and/or attend meetings with outside providers in order to coordinate care for Rylirae.</v>
      </c>
      <c r="F6" s="24"/>
      <c r="G6" s="24"/>
      <c r="H6" s="24"/>
      <c r="I6" s="24"/>
      <c r="J6" s="25"/>
    </row>
    <row r="7" spans="1:10" ht="42" customHeight="1">
      <c r="E7" s="23" t="str">
        <f>"COMPREHENSIVE COMMUNITY SUPPORT: This therapist will maintain open and consistent communication with identified adults, medical staff, and school staff to coordinate and ensure " &amp; A3 &amp; "'s needs are understood and met; psychoeducation materials will be provided as necessary.		"</f>
        <v xml:space="preserve">COMPREHENSIVE COMMUNITY SUPPORT: This therapist will maintain open and consistent communication with identified adults, medical staff, and school staff to coordinate and ensure Rylirae's needs are understood and met; psychoeducation materials will be provided as necessary.		</v>
      </c>
      <c r="F7" s="24"/>
      <c r="G7" s="24"/>
      <c r="H7" s="24"/>
      <c r="I7" s="24"/>
      <c r="J7" s="25"/>
    </row>
    <row r="8" spans="1:10" ht="42" customHeight="1">
      <c r="E8" s="17" t="str">
        <f>"FAMILY: This therapist will support " &amp; A3 &amp; "’s guardian(s) in increasing attachment and closeness, identifying helpful communication patterns, setting boundaries/limits, and allowing opportunity to express feelings; psychoeducation materials will be provided as necessary."</f>
        <v>FAMILY: This therapist will support Rylirae’s guardian(s) in increasing attachment and closeness, identifying helpful communication patterns, setting boundaries/limits, and allowing opportunity to express feelings; psychoeducation materials will be provided as necessary.</v>
      </c>
      <c r="F8" s="18"/>
      <c r="G8" s="18"/>
      <c r="H8" s="18"/>
      <c r="I8" s="18"/>
      <c r="J8" s="19"/>
    </row>
    <row r="9" spans="1:10" ht="86.45" customHeight="1">
      <c r="E9" s="20" t="str">
        <f>"INDIVIDUAL: This therapist will actively build/maintain the level of trust with " &amp; A3 &amp; " through consistent eye contact, active listening, unconditional positive regard, and warm acceptance in order to support them in increasing their ability to identify and express emotions and concerns. " &amp; "Therapist will utilize CBT, DBT, strength-based, art therapy interventions, and mindfulness-based techniques to assist " &amp; A3 &amp; " in developing healthy coping and cognitive patterns about self, others, and the world that serve to alleviate depressive symptoms." &amp; " This therapist will assist " &amp; A3 &amp; " in identifying triggers to " &amp; B3 &amp; ", as well as current unmet emotional needs; Therapist will work with " &amp; A3 &amp; " to develop communication skills needed to express these needs to safe support people."</f>
        <v>INDIVIDUAL: This therapist will actively build/maintain the level of trust with Rylirae through consistent eye contact, active listening, unconditional positive regard, and warm acceptance in order to support them in increasing their ability to identify and express emotions and concerns. Therapist will utilize CBT, DBT, strength-based, art therapy interventions, and mindfulness-based techniques to assist Rylirae in developing healthy coping and cognitive patterns about self, others, and the world that serve to alleviate depressive symptoms. This therapist will assist Rylirae in identifying triggers to ADHD, as well as current unmet emotional needs; Therapist will work with Rylirae to develop communication skills needed to express these needs to safe support people.</v>
      </c>
      <c r="F9" s="21"/>
      <c r="G9" s="21"/>
      <c r="H9" s="21"/>
      <c r="I9" s="21"/>
      <c r="J9" s="22"/>
    </row>
    <row r="10" spans="1:10" ht="42" customHeight="1">
      <c r="E10" s="17" t="str">
        <f>"FSS: Family Support Specialist (FSS) will engage " &amp; A3 &amp; " in the home, school, and other community environments with solution-focused and strengths-based interactions (modeling, role-playing, behavior rehearsal)" &amp; " for the purposes of reinforcing treatment goals, e.g. increasing self-awareness and ability to manage mood/behavior in various settings."</f>
        <v>FSS: Family Support Specialist (FSS) will engage Rylirae in the home, school, and other community environments with solution-focused and strengths-based interactions (modeling, role-playing, behavior rehearsal) for the purposes of reinforcing treatment goals, e.g. increasing self-awareness and ability to manage mood/behavior in various settings.</v>
      </c>
      <c r="F10" s="18"/>
      <c r="G10" s="18"/>
      <c r="H10" s="18"/>
      <c r="I10" s="18"/>
      <c r="J10" s="19"/>
    </row>
    <row r="11" spans="1:10" ht="42" customHeight="1">
      <c r="E11" s="17" t="str">
        <f>"PSC: Peer Support Counselor (PSC) will engage caregivers in the home, school, and other community environments with solution-focused and strengths-based interactions (modeling, role-playing, behavior rehearsal)" &amp; " for the purposes of reinforcing treatment goals, e.g. increasing self-awareness and ability to manage mood/behavior in various settings."</f>
        <v>PSC: Peer Support Counselor (PSC) will engage caregivers in the home, school, and other community environments with solution-focused and strengths-based interactions (modeling, role-playing, behavior rehearsal) for the purposes of reinforcing treatment goals, e.g. increasing self-awareness and ability to manage mood/behavior in various settings.</v>
      </c>
      <c r="F11" s="18"/>
      <c r="G11" s="18"/>
      <c r="H11" s="18"/>
      <c r="I11" s="18"/>
      <c r="J11" s="19"/>
    </row>
    <row r="12" spans="1:10" ht="42" customHeight="1">
      <c r="E12" s="17" t="str">
        <f>"MEDICATION MANAGEMENT: Treatment team will collaborate regarding " &amp; A3 &amp; "'s presenting mental health needs, symptoms and response to medication management; " &amp; A3 &amp; " will take medications as prescribed and attend scheduled follow-up appointments; psychoeducation materials will be provided as necessary."</f>
        <v>MEDICATION MANAGEMENT: Treatment team will collaborate regarding Rylirae's presenting mental health needs, symptoms and response to medication management; Rylirae will take medications as prescribed and attend scheduled follow-up appointments; psychoeducation materials will be provided as necessary.</v>
      </c>
      <c r="F12" s="18"/>
      <c r="G12" s="18"/>
      <c r="H12" s="18"/>
      <c r="I12" s="18"/>
      <c r="J12" s="19"/>
    </row>
    <row r="13" spans="1:10" ht="51" customHeight="1"/>
  </sheetData>
  <mergeCells count="10">
    <mergeCell ref="E6:J6"/>
    <mergeCell ref="E1:J1"/>
    <mergeCell ref="A1:D1"/>
    <mergeCell ref="E5:J5"/>
    <mergeCell ref="E7:J7"/>
    <mergeCell ref="E12:J12"/>
    <mergeCell ref="E11:J11"/>
    <mergeCell ref="E8:J8"/>
    <mergeCell ref="E9:J9"/>
    <mergeCell ref="E10:J10"/>
  </mergeCells>
  <phoneticPr fontId="3"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FC08B9A-FDEA-48A0-8003-002F2ECD40C5}">
          <x14:formula1>
            <xm:f>Dx!$A$3:$A$11</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2D3E3-0538-4774-93FF-A59B8CB0CA97}">
  <dimension ref="A1:H11"/>
  <sheetViews>
    <sheetView tabSelected="1" zoomScale="106" zoomScaleNormal="106" workbookViewId="0">
      <pane ySplit="2" topLeftCell="A3" activePane="bottomLeft" state="frozen"/>
      <selection pane="bottomLeft" activeCell="D3" sqref="D3"/>
    </sheetView>
  </sheetViews>
  <sheetFormatPr defaultColWidth="8.85546875" defaultRowHeight="14.45"/>
  <cols>
    <col min="1" max="1" width="18.28515625" style="1" customWidth="1"/>
    <col min="2" max="2" width="42" style="4" customWidth="1"/>
    <col min="3" max="3" width="23.28515625" style="10" customWidth="1"/>
    <col min="4" max="8" width="23.28515625" style="1" customWidth="1"/>
    <col min="9" max="16384" width="8.85546875" style="1"/>
  </cols>
  <sheetData>
    <row r="1" spans="1:8">
      <c r="A1" s="8"/>
      <c r="B1" s="5"/>
      <c r="C1" s="33" t="s">
        <v>1</v>
      </c>
      <c r="D1" s="33"/>
      <c r="E1" s="33"/>
      <c r="F1" s="33"/>
      <c r="G1" s="33"/>
      <c r="H1" s="33"/>
    </row>
    <row r="2" spans="1:8">
      <c r="A2" s="8" t="s">
        <v>16</v>
      </c>
      <c r="B2" s="5"/>
      <c r="C2" s="9" t="s">
        <v>6</v>
      </c>
      <c r="D2" s="7" t="s">
        <v>17</v>
      </c>
      <c r="E2" s="7" t="s">
        <v>8</v>
      </c>
      <c r="F2" s="7" t="s">
        <v>9</v>
      </c>
      <c r="G2" s="7" t="s">
        <v>10</v>
      </c>
      <c r="H2" s="7" t="s">
        <v>11</v>
      </c>
    </row>
    <row r="3" spans="1:8" ht="226.9" customHeight="1">
      <c r="A3" s="8" t="s">
        <v>13</v>
      </c>
      <c r="B3" s="5" t="s">
        <v>18</v>
      </c>
      <c r="C3" s="6" t="str">
        <f>"All adults and supports in " &amp; Sheet1!A3 &amp; "’s life will be in contact at least 1x/month for the next 6 months in order to coordinate care across all life domains."</f>
        <v>All adults and supports in Rylirae’s life will be in contact at least 1x/month for the next 6 months in order to coordinate care across all life domains.</v>
      </c>
      <c r="D3" s="7" t="str">
        <f xml:space="preserve"> Sheet1!A3 &amp; " will engage in practicing at least 3 executive function activities and report back. Caregivers will engage in discussions on medication management for symptoms related to attention."</f>
        <v>Rylirae will engage in practicing at least 3 executive function activities and report back. Caregivers will engage in discussions on medication management for symptoms related to attention.</v>
      </c>
      <c r="E3" s="7" t="str">
        <f>Sheet1!A3 &amp; " will implement and practice new coping skills in 3 out of every 5 instances [or 75% of the time] so that they're able to manage " &amp; Sheet1!B3 &amp; " as reported by " &amp; Sheet1!A3 &amp; ", caregivers, school staff and providers, within the next 6 months."</f>
        <v>Rylirae will implement and practice new coping skills in 3 out of every 5 instances [or 75% of the time] so that they're able to manage ADHD as reported by Rylirae, caregivers, school staff and providers, within the next 6 months.</v>
      </c>
      <c r="F3" s="7" t="str">
        <f>Sheet1!A3 &amp; " will engage in medication management services at least 1x/month (or as needed) in order to mitigate symptoms of " &amp; Sheet1!B3 &amp; " for the next 6 months."</f>
        <v>Rylirae will engage in medication management services at least 1x/month (or as needed) in order to mitigate symptoms of ADHD for the next 6 months.</v>
      </c>
      <c r="G3" s="7"/>
      <c r="H3" s="7" t="str">
        <f>"Supportive adults will increase understanding of " &amp; Sheet1!A3 &amp; "'s " &amp; Sheet1!B3 &amp; ", its causes, and treatment strategies by 50% over the next 6 months."</f>
        <v>Supportive adults will increase understanding of Rylirae's ADHD, its causes, and treatment strategies by 50% over the next 6 months.</v>
      </c>
    </row>
    <row r="4" spans="1:8" ht="288">
      <c r="A4" s="8" t="s">
        <v>19</v>
      </c>
      <c r="B4" s="5" t="s">
        <v>20</v>
      </c>
      <c r="C4" s="6" t="str">
        <f>"All adults and supports in " &amp; Sheet1!A3 &amp; "’s life will be in contact at least 1x/month for the next 6 months in order to coordinate care across all life domains."</f>
        <v>All adults and supports in Rylirae’s life will be in contact at least 1x/month for the next 6 months in order to coordinate care across all life domains.</v>
      </c>
      <c r="D4" s="7" t="str">
        <f xml:space="preserve"> Sheet1!A3 &amp; " will engage in behavioral activation; identifying at least 3 activities that elevate mood and connecting these activities with feeling good, and " &amp; "problem solving; be able to clearly identify their problem, generate possible solutions, examine the solutions, try at least 1 each week and evaluate the results and report back, and " &amp; "cognitive restructuring; learning how thoughts can influence feelings and help come up with at least 3 more helpful thoughts as reported by " &amp; Sheet1!A3 &amp; "."</f>
        <v>Rylirae will engage in behavioral activation; identifying at least 3 activities that elevate mood and connecting these activities with feeling good, and problem solving; be able to clearly identify their problem, generate possible solutions, examine the solutions, try at least 1 each week and evaluate the results and report back, and cognitive restructuring; learning how thoughts can influence feelings and help come up with at least 3 more helpful thoughts as reported by Rylirae.</v>
      </c>
      <c r="E4" s="7" t="str">
        <f>Sheet1!A3 &amp; " will implement and practice new coping skills in 3 out of every 5 instances [or 75% of the time] so that they're able to manage " &amp; Sheet1!B3 &amp; " as reported by " &amp; Sheet1!A3 &amp; ", caregivers, school staff and providers, within the next 6 months."</f>
        <v>Rylirae will implement and practice new coping skills in 3 out of every 5 instances [or 75% of the time] so that they're able to manage ADHD as reported by Rylirae, caregivers, school staff and providers, within the next 6 months.</v>
      </c>
      <c r="F4" s="7" t="str">
        <f>Sheet1!A3 &amp; " will engage in medication management services at least 1x/month (or as needed) in order to mitigate symptoms of " &amp; Sheet1!B3 &amp; " for the next 6 months."</f>
        <v>Rylirae will engage in medication management services at least 1x/month (or as needed) in order to mitigate symptoms of ADHD for the next 6 months.</v>
      </c>
      <c r="G4" s="7" t="str">
        <f xml:space="preserve"> Sheet1!A3 &amp; " will demonstrate an increased ability to verbally express and process feelings and experiences that create discomfort. " &amp; Sheet1!A3 &amp; " will be able to share or recall his experience of trauma with less disturbance, reporting a 2 or less (per EMDR SUDS scale) and will experience this reduction in symptoms consistently for at least 3 months."</f>
        <v>Rylirae will demonstrate an increased ability to verbally express and process feelings and experiences that create discomfort. Rylirae will be able to share or recall his experience of trauma with less disturbance, reporting a 2 or less (per EMDR SUDS scale) and will experience this reduction in symptoms consistently for at least 3 months.</v>
      </c>
      <c r="H4" s="7" t="str">
        <f>"Supportive adults will increase understanding of " &amp; Sheet1!A3 &amp; "'s " &amp; Sheet1!B3 &amp; ", its causes, and treatment strategies by 50% over the next 6 months."</f>
        <v>Supportive adults will increase understanding of Rylirae's ADHD, its causes, and treatment strategies by 50% over the next 6 months.</v>
      </c>
    </row>
    <row r="5" spans="1:8" ht="207" customHeight="1">
      <c r="A5" s="8" t="s">
        <v>21</v>
      </c>
      <c r="B5" s="5" t="s">
        <v>22</v>
      </c>
      <c r="C5" s="6" t="str">
        <f>"All adults and supports in " &amp; Sheet1!A3 &amp; "’s life will be in contact at least 1x/month for the next 6 months in order to coordinate care across all life domains."</f>
        <v>All adults and supports in Rylirae’s life will be in contact at least 1x/month for the next 6 months in order to coordinate care across all life domains.</v>
      </c>
      <c r="D5" s="7" t="str">
        <f xml:space="preserve"> Sheet1!A3 &amp; " will engage in exposure; identifying at least 3 non-dangerous thoughts, objects or situations related to their anxiety and learn how to cope and tolerate these in session or as assigned homework and" &amp; " cognitive restructuring; learning how thoughts can influence feelings and help come up with at least 3 more helpful thoughts as reported by " &amp; Sheet1!A3 &amp; "."</f>
        <v>Rylirae will engage in exposure; identifying at least 3 non-dangerous thoughts, objects or situations related to their anxiety and learn how to cope and tolerate these in session or as assigned homework and cognitive restructuring; learning how thoughts can influence feelings and help come up with at least 3 more helpful thoughts as reported by Rylirae.</v>
      </c>
      <c r="E5" s="7" t="str">
        <f>Sheet1!A3 &amp; " will implement and practice new coping skills in 3 out of every 5 instances [or 75% of the time] so that they're able to manage " &amp; Sheet1!B3 &amp; " as reported by " &amp; Sheet1!A3 &amp; ", caregivers, school staff and providers, within the next 6 months."</f>
        <v>Rylirae will implement and practice new coping skills in 3 out of every 5 instances [or 75% of the time] so that they're able to manage ADHD as reported by Rylirae, caregivers, school staff and providers, within the next 6 months.</v>
      </c>
      <c r="F5" s="7" t="str">
        <f>Sheet1!A3 &amp; " will engage in medication management services at least 1x/month (or as needed) in order to mitigate symptoms of " &amp; Sheet1!B3 &amp; " for the next 6 months."</f>
        <v>Rylirae will engage in medication management services at least 1x/month (or as needed) in order to mitigate symptoms of ADHD for the next 6 months.</v>
      </c>
      <c r="G5" s="7" t="str">
        <f xml:space="preserve"> Sheet1!A3 &amp; " will demonstrate an increased ability to verbally express and process feelings and experiences that create discomfort. " &amp; Sheet1!A3 &amp; " will be able to share or recall his experience of trauma with less disturbance, reporting a 2 or less (per EMDR SUDS scale) and will experience this reduction in symptoms consistently for at least 3 months."</f>
        <v>Rylirae will demonstrate an increased ability to verbally express and process feelings and experiences that create discomfort. Rylirae will be able to share or recall his experience of trauma with less disturbance, reporting a 2 or less (per EMDR SUDS scale) and will experience this reduction in symptoms consistently for at least 3 months.</v>
      </c>
      <c r="H5" s="7" t="str">
        <f>"Supportive adults will increase understanding of " &amp; Sheet1!A3 &amp; "'s " &amp; Sheet1!B3 &amp; ", its causes, and treatment strategies by 50% over the next 6 months."</f>
        <v>Supportive adults will increase understanding of Rylirae's ADHD, its causes, and treatment strategies by 50% over the next 6 months.</v>
      </c>
    </row>
    <row r="6" spans="1:8" ht="272.45" customHeight="1">
      <c r="A6" s="8" t="s">
        <v>23</v>
      </c>
      <c r="B6" s="5" t="s">
        <v>24</v>
      </c>
      <c r="C6" s="6" t="str">
        <f>"All adults and supports in " &amp; Sheet1!A3 &amp; "’s life will be in contact at least 1x/month for the next 6 months in order to coordinate care across all life domains."</f>
        <v>All adults and supports in Rylirae’s life will be in contact at least 1x/month for the next 6 months in order to coordinate care across all life domains.</v>
      </c>
      <c r="D6" s="7" t="str">
        <f xml:space="preserve"> Sheet1!A3 &amp; " will engage in exposure; identifying at least 3 non-dangerous thoughts, objects or situations related to remembering their trauma and learn how to tolerate these in session or as assigned homework and" &amp; " cognitive processing; identifying 3 untrue and/or unhelpful thoughts about the trauma and its aftermath and adopting more helpful ways to think about the trauma and it's aftermath."</f>
        <v>Rylirae will engage in exposure; identifying at least 3 non-dangerous thoughts, objects or situations related to remembering their trauma and learn how to tolerate these in session or as assigned homework and cognitive processing; identifying 3 untrue and/or unhelpful thoughts about the trauma and its aftermath and adopting more helpful ways to think about the trauma and it's aftermath.</v>
      </c>
      <c r="E6" s="7" t="str">
        <f>Sheet1!A3 &amp; " will implement and practice new coping skills in 3 out of every 5 instances [or 75% of the time] so that they're able to manage " &amp; Sheet1!B3 &amp; " as reported by " &amp; Sheet1!A3 &amp; ", caregivers, school staff and providers, within the next 6 months."</f>
        <v>Rylirae will implement and practice new coping skills in 3 out of every 5 instances [or 75% of the time] so that they're able to manage ADHD as reported by Rylirae, caregivers, school staff and providers, within the next 6 months.</v>
      </c>
      <c r="F6" s="7" t="str">
        <f>Sheet1!A3 &amp; " will engage in medication management services at least 1x/month (or as needed) in order to mitigate symptoms of " &amp; Sheet1!B3 &amp; " for the next 6 months."</f>
        <v>Rylirae will engage in medication management services at least 1x/month (or as needed) in order to mitigate symptoms of ADHD for the next 6 months.</v>
      </c>
      <c r="G6" s="7" t="str">
        <f xml:space="preserve"> Sheet1!A3 &amp; " will demonstrate an increased ability to verbally express and process feelings and experiences that create discomfort. " &amp; Sheet1!A3 &amp; " will be able to share or recall his experience of trauma with less disturbance, reporting a 2 or less (per EMDR SUDS scale) and will experience this reduction in symptoms consistently for at least 3 months."</f>
        <v>Rylirae will demonstrate an increased ability to verbally express and process feelings and experiences that create discomfort. Rylirae will be able to share or recall his experience of trauma with less disturbance, reporting a 2 or less (per EMDR SUDS scale) and will experience this reduction in symptoms consistently for at least 3 months.</v>
      </c>
      <c r="H6" s="7" t="str">
        <f>"Supportive adults will increase understanding of " &amp; Sheet1!A3 &amp; "'s " &amp; Sheet1!B3 &amp; ", its causes, and treatment strategies by 50% over the next 6 months."</f>
        <v>Supportive adults will increase understanding of Rylirae's ADHD, its causes, and treatment strategies by 50% over the next 6 months.</v>
      </c>
    </row>
    <row r="7" spans="1:8" ht="172.9">
      <c r="A7" s="8" t="s">
        <v>25</v>
      </c>
      <c r="B7" s="5" t="s">
        <v>26</v>
      </c>
      <c r="C7" s="6" t="str">
        <f>"All adults and supports in " &amp; Sheet1!A3 &amp; "’s life will be in contact at least 1x/month for the next 6 months in order to coordinate care across all life domains."</f>
        <v>All adults and supports in Rylirae’s life will be in contact at least 1x/month for the next 6 months in order to coordinate care across all life domains.</v>
      </c>
      <c r="D7" s="7" t="str">
        <f xml:space="preserve"> Sheet1!A3 &amp; " will engage in exploration of emotional experience, ultimately being able to identify up to 3 core emotions, and explore at least three contributing factors/triggers to " &amp; Sheet1!B3 &amp; " as reported by " &amp; Sheet1!A3 &amp; ", caregivers, school staff and providers, within the next 6 months."</f>
        <v>Rylirae will engage in exploration of emotional experience, ultimately being able to identify up to 3 core emotions, and explore at least three contributing factors/triggers to ADHD as reported by Rylirae, caregivers, school staff and providers, within the next 6 months.</v>
      </c>
      <c r="E7" s="7" t="str">
        <f>Sheet1!A3 &amp; " will implement and practice new coping skills in 3 out of every 5 instances [or 75% of the time] so that they're able to manage " &amp; Sheet1!B3 &amp; " as reported by " &amp; Sheet1!A3 &amp; ", caregivers, school staff and providers, within the next 6 months."</f>
        <v>Rylirae will implement and practice new coping skills in 3 out of every 5 instances [or 75% of the time] so that they're able to manage ADHD as reported by Rylirae, caregivers, school staff and providers, within the next 6 months.</v>
      </c>
      <c r="F7" s="7" t="str">
        <f>Sheet1!A3 &amp; " will engage in medication management services at least 1x/month (or as needed) in order to mitigate symptoms of " &amp; Sheet1!B3 &amp; " for the next 6 months."</f>
        <v>Rylirae will engage in medication management services at least 1x/month (or as needed) in order to mitigate symptoms of ADHD for the next 6 months.</v>
      </c>
      <c r="G7" s="7"/>
      <c r="H7" s="7" t="str">
        <f>"Supportive adults will increase understanding of " &amp; Sheet1!A3 &amp; "'s " &amp; Sheet1!B3 &amp; ", its causes, and treatment strategies by 50% over the next 6 months."</f>
        <v>Supportive adults will increase understanding of Rylirae's ADHD, its causes, and treatment strategies by 50% over the next 6 months.</v>
      </c>
    </row>
    <row r="8" spans="1:8" ht="201.6">
      <c r="A8" s="8" t="s">
        <v>27</v>
      </c>
      <c r="B8" s="5" t="s">
        <v>28</v>
      </c>
      <c r="C8" s="6" t="str">
        <f>"All adults and supports in " &amp; Sheet1!A3 &amp; "’s life will be in contact at least 1x/month for the next 6 months in order to coordinate care across all life domains."</f>
        <v>All adults and supports in Rylirae’s life will be in contact at least 1x/month for the next 6 months in order to coordinate care across all life domains.</v>
      </c>
      <c r="D8" s="7" t="str">
        <f xml:space="preserve"> Sheet1!A3 &amp; " will engage in exploration of emotional experience, ultimately being able to identify up to 3 core emotions, and explore at least three contributing factors/triggers to " &amp; Sheet1!B3 &amp; " as reported by " &amp; Sheet1!A3 &amp; ", caregivers, school staff and providers, within the next 6 months."</f>
        <v>Rylirae will engage in exploration of emotional experience, ultimately being able to identify up to 3 core emotions, and explore at least three contributing factors/triggers to ADHD as reported by Rylirae, caregivers, school staff and providers, within the next 6 months.</v>
      </c>
      <c r="E8" s="7" t="str">
        <f>Sheet1!A3 &amp; " will implement and practice new coping skills in 3 out of every 5 instances [or 75% of the time] so that they're able to manage " &amp; Sheet1!B3 &amp; " as reported by " &amp; Sheet1!A3 &amp; ", caregivers, school staff and providers, within the next 6 months."</f>
        <v>Rylirae will implement and practice new coping skills in 3 out of every 5 instances [or 75% of the time] so that they're able to manage ADHD as reported by Rylirae, caregivers, school staff and providers, within the next 6 months.</v>
      </c>
      <c r="F8" s="7" t="str">
        <f>Sheet1!A3 &amp; " will engage in medication management services at least 1x/month (or as needed) in order to mitigate symptoms of " &amp; Sheet1!B3 &amp; " for the next 6 months."</f>
        <v>Rylirae will engage in medication management services at least 1x/month (or as needed) in order to mitigate symptoms of ADHD for the next 6 months.</v>
      </c>
      <c r="G8" s="7" t="str">
        <f xml:space="preserve"> Sheet1!A3 &amp; " will demonstrate an increased ability to verbally express and process feelings and experiences that create discomfort. " &amp; Sheet1!A3 &amp; " will be able to share or recall his experience of trauma with less disturbance, reporting a 2 or less (per EMDR SUDS scale) and will experience this reduction in symptoms consistently for at least 3 months."</f>
        <v>Rylirae will demonstrate an increased ability to verbally express and process feelings and experiences that create discomfort. Rylirae will be able to share or recall his experience of trauma with less disturbance, reporting a 2 or less (per EMDR SUDS scale) and will experience this reduction in symptoms consistently for at least 3 months.</v>
      </c>
      <c r="H8" s="7" t="str">
        <f>"Supportive adults will increase understanding of " &amp; Sheet1!A3 &amp; "'s " &amp; Sheet1!B3 &amp; ", its causes, and treatment strategies by 50% over the next 6 months."</f>
        <v>Supportive adults will increase understanding of Rylirae's ADHD, its causes, and treatment strategies by 50% over the next 6 months.</v>
      </c>
    </row>
    <row r="9" spans="1:8" ht="201.6">
      <c r="A9" s="8" t="s">
        <v>29</v>
      </c>
      <c r="B9" s="5" t="s">
        <v>30</v>
      </c>
      <c r="C9" s="6" t="str">
        <f>"All adults and supports in " &amp; Sheet1!A3 &amp; "’s life will be in contact at least 1x/month for the next 6 months in order to coordinate care across all life domains."</f>
        <v>All adults and supports in Rylirae’s life will be in contact at least 1x/month for the next 6 months in order to coordinate care across all life domains.</v>
      </c>
      <c r="D9" s="7" t="str">
        <f xml:space="preserve"> Sheet1!A3 &amp; " will engage in exploration of emotional experience, ultimately being able to identify up to 3 core emotions, and explore at least three contributing factors/triggers to " &amp; Sheet1!B3 &amp; " as reported by " &amp; Sheet1!A3 &amp; ", caregivers, school staff and providers, within the next 6 months."</f>
        <v>Rylirae will engage in exploration of emotional experience, ultimately being able to identify up to 3 core emotions, and explore at least three contributing factors/triggers to ADHD as reported by Rylirae, caregivers, school staff and providers, within the next 6 months.</v>
      </c>
      <c r="E9" s="7" t="str">
        <f>Sheet1!A3 &amp; " will implement and practice new coping skills in 3 out of every 5 instances [or 75% of the time] so that they're able to manage " &amp; Sheet1!B3 &amp; " as reported by " &amp; Sheet1!A3 &amp; ", caregivers, school staff and providers, within the next 6 months."</f>
        <v>Rylirae will implement and practice new coping skills in 3 out of every 5 instances [or 75% of the time] so that they're able to manage ADHD as reported by Rylirae, caregivers, school staff and providers, within the next 6 months.</v>
      </c>
      <c r="F9" s="7" t="str">
        <f>Sheet1!A3 &amp; " will engage in medication management services at least 1x/month (or as needed) in order to mitigate symptoms of " &amp; Sheet1!B3 &amp; " for the next 6 months."</f>
        <v>Rylirae will engage in medication management services at least 1x/month (or as needed) in order to mitigate symptoms of ADHD for the next 6 months.</v>
      </c>
      <c r="G9" s="7" t="str">
        <f xml:space="preserve"> Sheet1!A3 &amp; " will demonstrate an increased ability to verbally express and process feelings and experiences that create discomfort. " &amp; Sheet1!A3 &amp; " will be able to share or recall his experience of trauma with less disturbance, reporting a 2 or less (per EMDR SUDS scale) and will experience this reduction in symptoms consistently for at least 3 months."</f>
        <v>Rylirae will demonstrate an increased ability to verbally express and process feelings and experiences that create discomfort. Rylirae will be able to share or recall his experience of trauma with less disturbance, reporting a 2 or less (per EMDR SUDS scale) and will experience this reduction in symptoms consistently for at least 3 months.</v>
      </c>
      <c r="H9" s="7" t="str">
        <f>"Supportive adults will increase understanding of " &amp; Sheet1!A3 &amp; "'s " &amp; Sheet1!B3 &amp; ", its causes, and treatment strategies by 50% over the next 6 months."</f>
        <v>Supportive adults will increase understanding of Rylirae's ADHD, its causes, and treatment strategies by 50% over the next 6 months.</v>
      </c>
    </row>
    <row r="10" spans="1:8" ht="201.6">
      <c r="A10" s="8" t="s">
        <v>31</v>
      </c>
      <c r="B10" s="5" t="s">
        <v>32</v>
      </c>
      <c r="C10" s="6" t="str">
        <f>"All adults and supports in " &amp; Sheet1!A3 &amp; "’s life will be in contact at least 1x/month for the next 6 months in order to coordinate care across all life domains."</f>
        <v>All adults and supports in Rylirae’s life will be in contact at least 1x/month for the next 6 months in order to coordinate care across all life domains.</v>
      </c>
      <c r="D10" s="7" t="str">
        <f xml:space="preserve"> Sheet1!A3 &amp; " will engage in exploration of emotional experience, ultimately being able to identify up to 3 core emotions, and explore at least three contributing factors/triggers to " &amp; Sheet1!B3 &amp; " as reported by " &amp; Sheet1!A4 &amp; ", caregivers, school staff and providers, within the next 6 months."</f>
        <v>Rylirae will engage in exploration of emotional experience, ultimately being able to identify up to 3 core emotions, and explore at least three contributing factors/triggers to ADHD as reported by , caregivers, school staff and providers, within the next 6 months.</v>
      </c>
      <c r="E10" s="7" t="str">
        <f>Sheet1!A3 &amp; " will implement and practice new coping skills in 3 out of every 5 instances [or 75% of the time] so that they're able to manage " &amp; Sheet1!B3 &amp; " as reported by " &amp; Sheet1!A4 &amp; ", caregivers, school staff and providers, within the next 6 months."</f>
        <v>Rylirae will implement and practice new coping skills in 3 out of every 5 instances [or 75% of the time] so that they're able to manage ADHD as reported by , caregivers, school staff and providers, within the next 6 months.</v>
      </c>
      <c r="F10" s="7" t="str">
        <f>Sheet1!A3 &amp; " will engage in medication management services at least 1x/month (or as needed) in order to mitigate symptoms of " &amp; Sheet1!B3 &amp; " for the next 6 months."</f>
        <v>Rylirae will engage in medication management services at least 1x/month (or as needed) in order to mitigate symptoms of ADHD for the next 6 months.</v>
      </c>
      <c r="G10" s="7" t="str">
        <f xml:space="preserve"> Sheet1!A3 &amp; " will demonstrate an increased ability to verbally express and process feelings and experiences that create discomfort. " &amp; Sheet1!A3 &amp; " will be able to share or recall his experience of trauma with less disturbance, reporting a 2 or less (per EMDR SUDS scale) and will experience this reduction in symptoms consistently for at least 3 months."</f>
        <v>Rylirae will demonstrate an increased ability to verbally express and process feelings and experiences that create discomfort. Rylirae will be able to share or recall his experience of trauma with less disturbance, reporting a 2 or less (per EMDR SUDS scale) and will experience this reduction in symptoms consistently for at least 3 months.</v>
      </c>
      <c r="H10" s="7" t="str">
        <f>"Supportive adults will increase understanding of " &amp; Sheet1!A3 &amp; "'s " &amp; Sheet1!B3 &amp; ", its causes, and treatment strategies by 50% over the next 6 months."</f>
        <v>Supportive adults will increase understanding of Rylirae's ADHD, its causes, and treatment strategies by 50% over the next 6 months.</v>
      </c>
    </row>
    <row r="11" spans="1:8" ht="201.6">
      <c r="A11" s="8" t="s">
        <v>33</v>
      </c>
      <c r="B11" s="5" t="s">
        <v>34</v>
      </c>
      <c r="C11" s="6" t="str">
        <f>"All adults and supports in " &amp; Sheet1!A9 &amp; "’s life will be in contact at least 1x/month for the next 6 months in order to coordinate care across all life domains."</f>
        <v>All adults and supports in ’s life will be in contact at least 1x/month for the next 6 months in order to coordinate care across all life domains.</v>
      </c>
      <c r="D11" s="7" t="str">
        <f xml:space="preserve"> Sheet1!A9 &amp; " will engage in exposure; identifying at least 3 non-dangerous thoughts, objects or situations related to their anxiety and learn how to cope and tolerate these in session or as assigned homework and" &amp; " cognitive restructuring; learning how thoughts can influence feelings and help come up with at least 3 more helpful thoughts as reported by " &amp; Sheet1!A9 &amp; "."</f>
        <v xml:space="preserve"> will engage in exposure; identifying at least 3 non-dangerous thoughts, objects or situations related to their anxiety and learn how to cope and tolerate these in session or as assigned homework and cognitive restructuring; learning how thoughts can influence feelings and help come up with at least 3 more helpful thoughts as reported by .</v>
      </c>
      <c r="E11" s="7" t="str">
        <f>Sheet1!A9 &amp; " will implement and practice new coping skills in 3 out of every 5 instances [or 75% of the time] so that they're able to manage " &amp; Sheet1!B9 &amp; " as reported by " &amp; Sheet1!A9 &amp; ", caregivers, school staff and providers, within the next 6 months."</f>
        <v xml:space="preserve"> will implement and practice new coping skills in 3 out of every 5 instances [or 75% of the time] so that they're able to manage  as reported by , caregivers, school staff and providers, within the next 6 months.</v>
      </c>
      <c r="F11" s="7" t="str">
        <f>Sheet1!A9 &amp; " will engage in medication management services at least 1x/month (or as needed) in order to mitigate symptoms of " &amp; Sheet1!B9 &amp; " for the next 6 months."</f>
        <v xml:space="preserve"> will engage in medication management services at least 1x/month (or as needed) in order to mitigate symptoms of  for the next 6 months.</v>
      </c>
      <c r="G11" s="7" t="str">
        <f xml:space="preserve"> Sheet1!A9 &amp; " will demonstrate an increased ability to verbally express and process feelings and experiences that create discomfort. " &amp; Sheet1!A9 &amp; " will be able to share or recall his experience of trauma with less disturbance, reporting a 2 or less (per EMDR SUDS scale) and will experience this reduction in symptoms consistently for at least 3 months."</f>
        <v xml:space="preserve"> will demonstrate an increased ability to verbally express and process feelings and experiences that create discomfort.  will be able to share or recall his experience of trauma with less disturbance, reporting a 2 or less (per EMDR SUDS scale) and will experience this reduction in symptoms consistently for at least 3 months.</v>
      </c>
      <c r="H11" s="7" t="str">
        <f>"Supportive adults will increase understanding of " &amp; Sheet1!A9 &amp; "'s " &amp; Sheet1!B9 &amp; ", its causes, and treatment strategies by 50% over the next 6 months."</f>
        <v>Supportive adults will increase understanding of 's , its causes, and treatment strategies by 50% over the next 6 months.</v>
      </c>
    </row>
  </sheetData>
  <mergeCells count="1">
    <mergeCell ref="C1:H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Jeffery VoVillia</dc:creator>
  <cp:keywords/>
  <dc:description/>
  <cp:lastModifiedBy/>
  <cp:revision/>
  <dcterms:created xsi:type="dcterms:W3CDTF">2021-12-08T01:13:38Z</dcterms:created>
  <dcterms:modified xsi:type="dcterms:W3CDTF">2024-12-30T06:08:20Z</dcterms:modified>
  <cp:category/>
  <cp:contentStatus/>
</cp:coreProperties>
</file>